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ear case (weak)" sheetId="1" r:id="rId4"/>
    <sheet state="visible" name="Bear case (strong)" sheetId="2" r:id="rId5"/>
    <sheet state="visible" name="Base case (weak)" sheetId="3" r:id="rId6"/>
    <sheet state="visible" name="Base case (strong)" sheetId="4" r:id="rId7"/>
    <sheet state="visible" name="Bull case (weak)" sheetId="5" r:id="rId8"/>
    <sheet state="visible" name="Bull case (strong)" sheetId="6" r:id="rId9"/>
    <sheet state="visible" name="Final valuation" sheetId="7" r:id="rId10"/>
  </sheets>
  <definedNames/>
  <calcPr/>
</workbook>
</file>

<file path=xl/sharedStrings.xml><?xml version="1.0" encoding="utf-8"?>
<sst xmlns="http://schemas.openxmlformats.org/spreadsheetml/2006/main" count="122" uniqueCount="30">
  <si>
    <t>Bear case (weak)</t>
  </si>
  <si>
    <t>In $</t>
  </si>
  <si>
    <t>Normalized annual revenue:</t>
  </si>
  <si>
    <t>Operating margin:</t>
  </si>
  <si>
    <t>Depreciation &amp; amortisation - maintenance capex</t>
  </si>
  <si>
    <t>Non-controlling interests</t>
  </si>
  <si>
    <t>Growth rate:</t>
  </si>
  <si>
    <t>Discount rate:</t>
  </si>
  <si>
    <t>effective tax rate:</t>
  </si>
  <si>
    <t>2025-2031</t>
  </si>
  <si>
    <t>Normalized annual net income:</t>
  </si>
  <si>
    <t>2032-2034</t>
  </si>
  <si>
    <t>terminal</t>
  </si>
  <si>
    <t>Total DCF value</t>
  </si>
  <si>
    <t>Market cap:</t>
  </si>
  <si>
    <t>Expected cashflows:</t>
  </si>
  <si>
    <t>Annual rate of return:</t>
  </si>
  <si>
    <t>terminal value:</t>
  </si>
  <si>
    <t>Bear case (strong)</t>
  </si>
  <si>
    <t>Base case (weak)</t>
  </si>
  <si>
    <t>Base case (strong)</t>
  </si>
  <si>
    <t>Bull case (weak)</t>
  </si>
  <si>
    <t>Bull case (strong)</t>
  </si>
  <si>
    <t>Scenario</t>
  </si>
  <si>
    <t>DCF value</t>
  </si>
  <si>
    <t>Annual rate of return (IRR)</t>
  </si>
  <si>
    <t>Probability</t>
  </si>
  <si>
    <t>Price drop</t>
  </si>
  <si>
    <t>Expected (Weighted average) DCF value</t>
  </si>
  <si>
    <t>Expected annual rate of return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</si>
</sst>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0.0%"/>
    <numFmt numFmtId="165" formatCode="_-* #,##0.00_-;\-* #,##0.00_-;_-* &quot;-&quot;??_-;_-@"/>
    <numFmt numFmtId="166" formatCode="&quot;$&quot;#,##0.00"/>
    <numFmt numFmtId="167" formatCode="#,##0.00\ &quot;€&quot;;[Red]\-#,##0.00\ &quot;€&quot;"/>
    <numFmt numFmtId="168" formatCode="_-* #,##0.00\ _€_-;\-* #,##0.00\ _€_-;_-* &quot;-&quot;??\ _€_-;_-@"/>
  </numFmts>
  <fonts count="4">
    <font>
      <sz val="11.0"/>
      <color theme="1"/>
      <name val="Calibri"/>
      <scheme val="minor"/>
    </font>
    <font>
      <sz val="11.0"/>
      <color rgb="FF222222"/>
      <name val="&quot;Google Sans&quot;"/>
    </font>
    <font>
      <sz val="11.0"/>
      <color theme="1"/>
      <name val="Calibri"/>
    </font>
    <font>
      <color theme="1"/>
      <name val="Calibri"/>
      <scheme val="minor"/>
    </font>
  </fonts>
  <fills count="9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BFFF00"/>
        <bgColor rgb="FFBFFF00"/>
      </patternFill>
    </fill>
    <fill>
      <patternFill patternType="solid">
        <fgColor rgb="FF2AFF00"/>
        <bgColor rgb="FF2AFF00"/>
      </patternFill>
    </fill>
    <fill>
      <patternFill patternType="solid">
        <fgColor rgb="FF00BB56"/>
        <bgColor rgb="FF00BB56"/>
      </patternFill>
    </fill>
  </fills>
  <borders count="1">
    <border/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0" fontId="2" numFmtId="0" xfId="0" applyAlignment="1" applyFont="1">
      <alignment readingOrder="0"/>
    </xf>
    <xf borderId="0" fillId="0" fontId="2" numFmtId="0" xfId="0" applyFont="1"/>
    <xf borderId="0" fillId="0" fontId="3" numFmtId="4" xfId="0" applyAlignment="1" applyFont="1" applyNumberFormat="1">
      <alignment readingOrder="0"/>
    </xf>
    <xf borderId="0" fillId="0" fontId="2" numFmtId="164" xfId="0" applyAlignment="1" applyFont="1" applyNumberFormat="1">
      <alignment readingOrder="0"/>
    </xf>
    <xf borderId="0" fillId="0" fontId="3" numFmtId="0" xfId="0" applyAlignment="1" applyFont="1">
      <alignment readingOrder="0"/>
    </xf>
    <xf borderId="0" fillId="0" fontId="3" numFmtId="9" xfId="0" applyAlignment="1" applyFont="1" applyNumberFormat="1">
      <alignment readingOrder="0"/>
    </xf>
    <xf borderId="0" fillId="0" fontId="2" numFmtId="9" xfId="0" applyFont="1" applyNumberFormat="1"/>
    <xf borderId="0" fillId="0" fontId="2" numFmtId="10" xfId="0" applyAlignment="1" applyFont="1" applyNumberFormat="1">
      <alignment readingOrder="0"/>
    </xf>
    <xf borderId="0" fillId="0" fontId="2" numFmtId="10" xfId="0" applyFont="1" applyNumberFormat="1"/>
    <xf borderId="0" fillId="0" fontId="2" numFmtId="165" xfId="0" applyFont="1" applyNumberFormat="1"/>
    <xf borderId="0" fillId="0" fontId="2" numFmtId="166" xfId="0" applyFont="1" applyNumberFormat="1"/>
    <xf borderId="0" fillId="0" fontId="2" numFmtId="165" xfId="0" applyAlignment="1" applyFont="1" applyNumberFormat="1">
      <alignment readingOrder="0"/>
    </xf>
    <xf borderId="0" fillId="0" fontId="2" numFmtId="167" xfId="0" applyFont="1" applyNumberFormat="1"/>
    <xf borderId="0" fillId="0" fontId="2" numFmtId="1" xfId="0" applyFont="1" applyNumberFormat="1"/>
    <xf borderId="0" fillId="0" fontId="2" numFmtId="168" xfId="0" applyFont="1" applyNumberFormat="1"/>
    <xf borderId="0" fillId="0" fontId="2" numFmtId="9" xfId="0" applyAlignment="1" applyFont="1" applyNumberFormat="1">
      <alignment readingOrder="0"/>
    </xf>
    <xf borderId="0" fillId="3" fontId="1" numFmtId="0" xfId="0" applyAlignment="1" applyFill="1" applyFont="1">
      <alignment readingOrder="0"/>
    </xf>
    <xf borderId="0" fillId="0" fontId="3" numFmtId="166" xfId="0" applyFont="1" applyNumberFormat="1"/>
    <xf borderId="0" fillId="0" fontId="3" numFmtId="10" xfId="0" applyFont="1" applyNumberFormat="1"/>
    <xf borderId="0" fillId="4" fontId="1" numFmtId="0" xfId="0" applyAlignment="1" applyFill="1" applyFont="1">
      <alignment readingOrder="0"/>
    </xf>
    <xf borderId="0" fillId="5" fontId="1" numFmtId="0" xfId="0" applyAlignment="1" applyFill="1" applyFont="1">
      <alignment readingOrder="0"/>
    </xf>
    <xf borderId="0" fillId="6" fontId="1" numFmtId="0" xfId="0" applyAlignment="1" applyFill="1" applyFont="1">
      <alignment readingOrder="0"/>
    </xf>
    <xf borderId="0" fillId="7" fontId="1" numFmtId="0" xfId="0" applyAlignment="1" applyFill="1" applyFont="1">
      <alignment readingOrder="0"/>
    </xf>
    <xf borderId="0" fillId="8" fontId="1" numFmtId="0" xfId="0" applyAlignment="1" applyFill="1" applyFont="1">
      <alignment readingOrder="0"/>
    </xf>
    <xf borderId="0" fillId="0" fontId="3" numFmtId="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3.29"/>
    <col customWidth="1" min="2" max="2" width="8.71"/>
    <col customWidth="1" min="3" max="3" width="17.71"/>
    <col customWidth="1" min="4" max="4" width="19.29"/>
    <col customWidth="1" min="5" max="28" width="21.71"/>
  </cols>
  <sheetData>
    <row r="1" ht="14.25" customHeight="1">
      <c r="A1" s="1" t="s">
        <v>0</v>
      </c>
      <c r="C1" s="2" t="s">
        <v>1</v>
      </c>
    </row>
    <row r="2" ht="14.25" customHeight="1"/>
    <row r="3" ht="14.25" customHeight="1">
      <c r="A3" s="3" t="s">
        <v>2</v>
      </c>
      <c r="D3" s="4">
        <v>2.152E10</v>
      </c>
    </row>
    <row r="4" ht="14.25" customHeight="1">
      <c r="A4" s="3" t="s">
        <v>3</v>
      </c>
      <c r="D4" s="5">
        <v>0.3</v>
      </c>
    </row>
    <row r="5" ht="14.25" customHeight="1">
      <c r="A5" s="6" t="s">
        <v>4</v>
      </c>
      <c r="D5" s="4">
        <v>6.34E8</v>
      </c>
    </row>
    <row r="6" ht="14.25" customHeight="1">
      <c r="A6" s="6" t="s">
        <v>5</v>
      </c>
      <c r="D6" s="7">
        <v>0.0</v>
      </c>
      <c r="F6" s="3" t="s">
        <v>6</v>
      </c>
      <c r="H6" s="3" t="s">
        <v>7</v>
      </c>
    </row>
    <row r="7" ht="14.25" customHeight="1">
      <c r="A7" s="3" t="s">
        <v>8</v>
      </c>
      <c r="D7" s="8">
        <v>0.2</v>
      </c>
      <c r="F7" s="3" t="s">
        <v>9</v>
      </c>
      <c r="G7" s="9">
        <v>0.025</v>
      </c>
      <c r="H7" s="10">
        <v>0.15</v>
      </c>
    </row>
    <row r="8" ht="14.25" customHeight="1">
      <c r="A8" s="3" t="s">
        <v>10</v>
      </c>
      <c r="D8" s="11">
        <f>(D3*D4+D5)*(1-D6)*(1-D7)</f>
        <v>5672000000</v>
      </c>
      <c r="F8" s="3" t="s">
        <v>11</v>
      </c>
      <c r="G8" s="9">
        <v>0.025</v>
      </c>
    </row>
    <row r="9" ht="14.25" customHeight="1">
      <c r="F9" s="3" t="s">
        <v>12</v>
      </c>
      <c r="G9" s="9">
        <v>0.015</v>
      </c>
    </row>
    <row r="10" ht="14.25" customHeight="1">
      <c r="A10" s="3" t="s">
        <v>13</v>
      </c>
      <c r="F10" s="3"/>
      <c r="G10" s="10"/>
    </row>
    <row r="11" ht="14.25" customHeight="1">
      <c r="A11" s="12">
        <f t="array" ref="A11">NPV(H7,E13:E23)</f>
        <v>42465652405</v>
      </c>
    </row>
    <row r="12" ht="14.25" customHeight="1">
      <c r="A12" s="3"/>
      <c r="D12" s="3" t="s">
        <v>14</v>
      </c>
      <c r="E12" s="13">
        <f>-147830000000*(1-'Final valuation'!H11)</f>
        <v>-147830000000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ht="14.25" customHeight="1">
      <c r="A13" s="14"/>
      <c r="C13" s="3" t="s">
        <v>15</v>
      </c>
      <c r="D13" s="15">
        <v>2025.0</v>
      </c>
      <c r="E13" s="11">
        <f>D8</f>
        <v>5672000000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</row>
    <row r="14" ht="14.25" customHeight="1">
      <c r="D14" s="15">
        <v>2026.0</v>
      </c>
      <c r="E14" s="16">
        <f t="shared" ref="E14:E19" si="1">E13*(1+$G$7)</f>
        <v>5813800000</v>
      </c>
      <c r="L14" s="11"/>
    </row>
    <row r="15" ht="14.25" customHeight="1">
      <c r="A15" s="16" t="s">
        <v>16</v>
      </c>
      <c r="D15" s="15">
        <v>2027.0</v>
      </c>
      <c r="E15" s="16">
        <f t="shared" si="1"/>
        <v>5959145000</v>
      </c>
      <c r="M15" s="11"/>
    </row>
    <row r="16" ht="14.25" customHeight="1">
      <c r="A16" s="10">
        <f>IRR(E12:E23, 0.2)</f>
        <v>-0.02805963958</v>
      </c>
      <c r="D16" s="15">
        <v>2028.0</v>
      </c>
      <c r="E16" s="16">
        <f t="shared" si="1"/>
        <v>6108123625</v>
      </c>
    </row>
    <row r="17" ht="14.25" customHeight="1">
      <c r="D17" s="15">
        <v>2029.0</v>
      </c>
      <c r="E17" s="16">
        <f t="shared" si="1"/>
        <v>6260826716</v>
      </c>
    </row>
    <row r="18" ht="14.25" customHeight="1">
      <c r="A18" s="3"/>
      <c r="D18" s="15">
        <v>2030.0</v>
      </c>
      <c r="E18" s="16">
        <f t="shared" si="1"/>
        <v>6417347384</v>
      </c>
    </row>
    <row r="19" ht="14.25" customHeight="1">
      <c r="A19" s="10"/>
      <c r="D19" s="15">
        <v>2031.0</v>
      </c>
      <c r="E19" s="16">
        <f t="shared" si="1"/>
        <v>6577781068</v>
      </c>
    </row>
    <row r="20" ht="14.25" customHeight="1">
      <c r="D20" s="15">
        <v>2032.0</v>
      </c>
      <c r="E20" s="16">
        <f t="shared" ref="E20:E22" si="2">E19*(1+$G$8)</f>
        <v>6742225595</v>
      </c>
    </row>
    <row r="21" ht="14.25" customHeight="1">
      <c r="D21" s="15">
        <v>2033.0</v>
      </c>
      <c r="E21" s="16">
        <f t="shared" si="2"/>
        <v>6910781235</v>
      </c>
    </row>
    <row r="22" ht="14.25" customHeight="1">
      <c r="D22" s="15">
        <v>2034.0</v>
      </c>
      <c r="E22" s="16">
        <f t="shared" si="2"/>
        <v>7083550766</v>
      </c>
    </row>
    <row r="23" ht="14.25" customHeight="1">
      <c r="D23" s="3" t="s">
        <v>17</v>
      </c>
      <c r="E23" s="16">
        <f>(E22*(1+G9))/(H7-G9)</f>
        <v>53257807608</v>
      </c>
    </row>
    <row r="24" ht="14.25" customHeight="1">
      <c r="D24" s="3"/>
      <c r="E24" s="16"/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rintOptions/>
  <pageMargins bottom="0.75" footer="0.0" header="0.0" left="0.7" right="0.7" top="0.75"/>
  <pageSetup paperSize="8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3.57"/>
    <col customWidth="1" min="2" max="2" width="8.71"/>
    <col customWidth="1" min="3" max="3" width="17.71"/>
    <col customWidth="1" min="4" max="4" width="19.29"/>
    <col customWidth="1" min="5" max="28" width="21.71"/>
  </cols>
  <sheetData>
    <row r="1" ht="14.25" customHeight="1">
      <c r="A1" s="1" t="s">
        <v>18</v>
      </c>
      <c r="C1" s="2" t="s">
        <v>1</v>
      </c>
    </row>
    <row r="2" ht="14.25" customHeight="1"/>
    <row r="3" ht="14.25" customHeight="1">
      <c r="A3" s="3" t="s">
        <v>2</v>
      </c>
      <c r="D3" s="4">
        <v>2.152E10</v>
      </c>
    </row>
    <row r="4" ht="14.25" customHeight="1">
      <c r="A4" s="3" t="s">
        <v>3</v>
      </c>
      <c r="D4" s="5">
        <v>0.32</v>
      </c>
    </row>
    <row r="5" ht="14.25" customHeight="1">
      <c r="A5" s="6" t="s">
        <v>4</v>
      </c>
      <c r="D5" s="6">
        <v>6.34E8</v>
      </c>
    </row>
    <row r="6" ht="14.25" customHeight="1">
      <c r="A6" s="6" t="s">
        <v>5</v>
      </c>
      <c r="D6" s="7">
        <v>0.0</v>
      </c>
      <c r="F6" s="3" t="s">
        <v>6</v>
      </c>
      <c r="H6" s="3" t="s">
        <v>7</v>
      </c>
    </row>
    <row r="7" ht="14.25" customHeight="1">
      <c r="A7" s="3" t="s">
        <v>8</v>
      </c>
      <c r="D7" s="17">
        <v>0.2</v>
      </c>
      <c r="F7" s="3" t="s">
        <v>9</v>
      </c>
      <c r="G7" s="9">
        <v>0.05</v>
      </c>
      <c r="H7" s="10">
        <v>0.15</v>
      </c>
    </row>
    <row r="8" ht="14.25" customHeight="1">
      <c r="A8" s="3" t="s">
        <v>10</v>
      </c>
      <c r="D8" s="11">
        <f>(D3*D4+D5)*(1-D6)*(1-D7)</f>
        <v>6016320000</v>
      </c>
      <c r="F8" s="3" t="s">
        <v>11</v>
      </c>
      <c r="G8" s="9">
        <v>0.05</v>
      </c>
    </row>
    <row r="9" ht="14.25" customHeight="1">
      <c r="F9" s="3" t="s">
        <v>12</v>
      </c>
      <c r="G9" s="9">
        <v>0.02</v>
      </c>
    </row>
    <row r="10" ht="14.25" customHeight="1">
      <c r="A10" s="3" t="s">
        <v>13</v>
      </c>
      <c r="F10" s="3"/>
      <c r="G10" s="10"/>
    </row>
    <row r="11" ht="14.25" customHeight="1">
      <c r="A11" s="12">
        <f t="array" ref="A11">NPV(H7,E13:E23)</f>
        <v>51679598481</v>
      </c>
    </row>
    <row r="12" ht="14.25" customHeight="1">
      <c r="A12" s="3"/>
      <c r="D12" s="3" t="s">
        <v>14</v>
      </c>
      <c r="E12" s="13">
        <f>-147830000000*(1-'Final valuation'!H11)</f>
        <v>-147830000000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ht="14.25" customHeight="1">
      <c r="A13" s="14"/>
      <c r="C13" s="3" t="s">
        <v>15</v>
      </c>
      <c r="D13" s="15">
        <v>2025.0</v>
      </c>
      <c r="E13" s="11">
        <f>D8</f>
        <v>6016320000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</row>
    <row r="14" ht="14.25" customHeight="1">
      <c r="D14" s="15">
        <v>2026.0</v>
      </c>
      <c r="E14" s="16">
        <f t="shared" ref="E14:E19" si="1">E13*(1+$G$7)</f>
        <v>6317136000</v>
      </c>
      <c r="L14" s="11"/>
    </row>
    <row r="15" ht="14.25" customHeight="1">
      <c r="A15" s="16" t="s">
        <v>16</v>
      </c>
      <c r="D15" s="15">
        <v>2027.0</v>
      </c>
      <c r="E15" s="16">
        <f t="shared" si="1"/>
        <v>6632992800</v>
      </c>
      <c r="M15" s="11"/>
    </row>
    <row r="16" ht="14.25" customHeight="1">
      <c r="A16" s="10">
        <f>IRR(E12:E23, 0.2)</f>
        <v>0.0008609470414</v>
      </c>
      <c r="D16" s="15">
        <v>2028.0</v>
      </c>
      <c r="E16" s="16">
        <f t="shared" si="1"/>
        <v>6964642440</v>
      </c>
    </row>
    <row r="17" ht="14.25" customHeight="1">
      <c r="D17" s="15">
        <v>2029.0</v>
      </c>
      <c r="E17" s="16">
        <f t="shared" si="1"/>
        <v>7312874562</v>
      </c>
    </row>
    <row r="18" ht="14.25" customHeight="1">
      <c r="A18" s="3"/>
      <c r="D18" s="15">
        <v>2030.0</v>
      </c>
      <c r="E18" s="16">
        <f t="shared" si="1"/>
        <v>7678518290</v>
      </c>
    </row>
    <row r="19" ht="14.25" customHeight="1">
      <c r="A19" s="10"/>
      <c r="D19" s="15">
        <v>2031.0</v>
      </c>
      <c r="E19" s="16">
        <f t="shared" si="1"/>
        <v>8062444205</v>
      </c>
    </row>
    <row r="20" ht="14.25" customHeight="1">
      <c r="D20" s="15">
        <v>2032.0</v>
      </c>
      <c r="E20" s="16">
        <f t="shared" ref="E20:E22" si="2">E19*(1+$G$8)</f>
        <v>8465566415</v>
      </c>
    </row>
    <row r="21" ht="14.25" customHeight="1">
      <c r="D21" s="15">
        <v>2033.0</v>
      </c>
      <c r="E21" s="16">
        <f t="shared" si="2"/>
        <v>8888844736</v>
      </c>
    </row>
    <row r="22" ht="14.25" customHeight="1">
      <c r="D22" s="15">
        <v>2034.0</v>
      </c>
      <c r="E22" s="16">
        <f t="shared" si="2"/>
        <v>9333286972</v>
      </c>
    </row>
    <row r="23" ht="14.25" customHeight="1">
      <c r="D23" s="3" t="s">
        <v>17</v>
      </c>
      <c r="E23" s="16">
        <f>(E22*(1+G9))/(H7-G9)</f>
        <v>73230405475</v>
      </c>
    </row>
    <row r="24" ht="14.25" customHeight="1">
      <c r="D24" s="3"/>
      <c r="E24" s="16"/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3.57"/>
    <col customWidth="1" min="2" max="2" width="8.71"/>
    <col customWidth="1" min="3" max="3" width="17.71"/>
    <col customWidth="1" min="4" max="4" width="19.29"/>
    <col customWidth="1" min="5" max="28" width="21.71"/>
  </cols>
  <sheetData>
    <row r="1" ht="14.25" customHeight="1">
      <c r="A1" s="1" t="s">
        <v>19</v>
      </c>
      <c r="C1" s="2" t="s">
        <v>1</v>
      </c>
    </row>
    <row r="2" ht="14.25" customHeight="1"/>
    <row r="3" ht="14.25" customHeight="1">
      <c r="A3" s="3" t="s">
        <v>2</v>
      </c>
      <c r="D3" s="4">
        <v>2.152E10</v>
      </c>
    </row>
    <row r="4" ht="14.25" customHeight="1">
      <c r="A4" s="3" t="s">
        <v>3</v>
      </c>
      <c r="D4" s="5">
        <v>0.34</v>
      </c>
    </row>
    <row r="5" ht="14.25" customHeight="1">
      <c r="A5" s="6" t="s">
        <v>4</v>
      </c>
      <c r="D5" s="6">
        <v>6.34E8</v>
      </c>
    </row>
    <row r="6" ht="14.25" customHeight="1">
      <c r="A6" s="6" t="s">
        <v>5</v>
      </c>
      <c r="D6" s="7">
        <v>0.0</v>
      </c>
      <c r="F6" s="3" t="s">
        <v>6</v>
      </c>
      <c r="H6" s="3" t="s">
        <v>7</v>
      </c>
    </row>
    <row r="7" ht="14.25" customHeight="1">
      <c r="A7" s="3" t="s">
        <v>8</v>
      </c>
      <c r="D7" s="8">
        <v>0.2</v>
      </c>
      <c r="F7" s="3" t="s">
        <v>9</v>
      </c>
      <c r="G7" s="9">
        <v>0.09</v>
      </c>
      <c r="H7" s="10">
        <v>0.15</v>
      </c>
    </row>
    <row r="8" ht="14.25" customHeight="1">
      <c r="A8" s="3" t="s">
        <v>10</v>
      </c>
      <c r="D8" s="11">
        <f>(D3*D4+D5)*(1-D6)*(1-D7)</f>
        <v>6360640000</v>
      </c>
      <c r="F8" s="3" t="s">
        <v>11</v>
      </c>
      <c r="G8" s="9">
        <v>0.09</v>
      </c>
    </row>
    <row r="9" ht="14.25" customHeight="1">
      <c r="F9" s="3" t="s">
        <v>12</v>
      </c>
      <c r="G9" s="9">
        <v>0.025</v>
      </c>
    </row>
    <row r="10" ht="14.25" customHeight="1">
      <c r="A10" s="3" t="s">
        <v>13</v>
      </c>
      <c r="F10" s="3"/>
      <c r="G10" s="10"/>
    </row>
    <row r="11" ht="14.25" customHeight="1">
      <c r="A11" s="12">
        <f t="array" ref="A11">NPV(H7,E13:E23)</f>
        <v>68324522002</v>
      </c>
    </row>
    <row r="12" ht="14.25" customHeight="1">
      <c r="A12" s="3"/>
      <c r="D12" s="3" t="s">
        <v>14</v>
      </c>
      <c r="E12" s="13">
        <f>-147830000000*(1-'Final valuation'!H11)</f>
        <v>-147830000000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ht="14.25" customHeight="1">
      <c r="A13" s="14"/>
      <c r="C13" s="3" t="s">
        <v>15</v>
      </c>
      <c r="D13" s="15">
        <v>2025.0</v>
      </c>
      <c r="E13" s="11">
        <f>D8</f>
        <v>6360640000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</row>
    <row r="14" ht="14.25" customHeight="1">
      <c r="D14" s="15">
        <v>2026.0</v>
      </c>
      <c r="E14" s="16">
        <f t="shared" ref="E14:E19" si="1">E13*(1+$G$7)</f>
        <v>6933097600</v>
      </c>
      <c r="L14" s="11"/>
    </row>
    <row r="15" ht="14.25" customHeight="1">
      <c r="A15" s="16" t="s">
        <v>16</v>
      </c>
      <c r="D15" s="15">
        <v>2027.0</v>
      </c>
      <c r="E15" s="16">
        <f t="shared" si="1"/>
        <v>7557076384</v>
      </c>
      <c r="M15" s="11"/>
    </row>
    <row r="16" ht="14.25" customHeight="1">
      <c r="A16" s="10">
        <f>IRR(E12:E23, 0.2)</f>
        <v>0.04166224638</v>
      </c>
      <c r="D16" s="15">
        <v>2028.0</v>
      </c>
      <c r="E16" s="16">
        <f t="shared" si="1"/>
        <v>8237213259</v>
      </c>
    </row>
    <row r="17" ht="14.25" customHeight="1">
      <c r="D17" s="15">
        <v>2029.0</v>
      </c>
      <c r="E17" s="16">
        <f t="shared" si="1"/>
        <v>8978562452</v>
      </c>
    </row>
    <row r="18" ht="14.25" customHeight="1">
      <c r="A18" s="3"/>
      <c r="D18" s="15">
        <v>2030.0</v>
      </c>
      <c r="E18" s="16">
        <f t="shared" si="1"/>
        <v>9786633072</v>
      </c>
    </row>
    <row r="19" ht="14.25" customHeight="1">
      <c r="A19" s="10"/>
      <c r="D19" s="15">
        <v>2031.0</v>
      </c>
      <c r="E19" s="16">
        <f t="shared" si="1"/>
        <v>10667430049</v>
      </c>
    </row>
    <row r="20" ht="14.25" customHeight="1">
      <c r="D20" s="15">
        <v>2032.0</v>
      </c>
      <c r="E20" s="16">
        <f t="shared" ref="E20:E22" si="2">E19*(1+$G$8)</f>
        <v>11627498753</v>
      </c>
    </row>
    <row r="21" ht="14.25" customHeight="1">
      <c r="D21" s="15">
        <v>2033.0</v>
      </c>
      <c r="E21" s="16">
        <f t="shared" si="2"/>
        <v>12673973641</v>
      </c>
    </row>
    <row r="22" ht="14.25" customHeight="1">
      <c r="D22" s="15">
        <v>2034.0</v>
      </c>
      <c r="E22" s="16">
        <f t="shared" si="2"/>
        <v>13814631269</v>
      </c>
    </row>
    <row r="23" ht="14.25" customHeight="1">
      <c r="D23" s="3" t="s">
        <v>17</v>
      </c>
      <c r="E23" s="16">
        <f>(E22*(1+G9))/(H7-G9)</f>
        <v>113279976405</v>
      </c>
    </row>
    <row r="24" ht="14.25" customHeight="1">
      <c r="D24" s="3"/>
      <c r="E24" s="16"/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3.57"/>
    <col customWidth="1" min="2" max="2" width="8.71"/>
    <col customWidth="1" min="3" max="3" width="17.71"/>
    <col customWidth="1" min="4" max="4" width="19.29"/>
    <col customWidth="1" min="5" max="28" width="21.71"/>
  </cols>
  <sheetData>
    <row r="1" ht="14.25" customHeight="1">
      <c r="A1" s="1" t="s">
        <v>20</v>
      </c>
      <c r="C1" s="2" t="s">
        <v>1</v>
      </c>
    </row>
    <row r="2" ht="14.25" customHeight="1"/>
    <row r="3" ht="14.25" customHeight="1">
      <c r="A3" s="3" t="s">
        <v>2</v>
      </c>
      <c r="D3" s="4">
        <v>2.152E10</v>
      </c>
    </row>
    <row r="4" ht="14.25" customHeight="1">
      <c r="A4" s="3" t="s">
        <v>3</v>
      </c>
      <c r="D4" s="5">
        <v>0.36</v>
      </c>
    </row>
    <row r="5" ht="14.25" customHeight="1">
      <c r="A5" s="6" t="s">
        <v>4</v>
      </c>
      <c r="D5" s="6">
        <v>6.34E8</v>
      </c>
    </row>
    <row r="6" ht="14.25" customHeight="1">
      <c r="A6" s="6" t="s">
        <v>5</v>
      </c>
      <c r="D6" s="7">
        <v>0.0</v>
      </c>
      <c r="F6" s="3" t="s">
        <v>6</v>
      </c>
      <c r="H6" s="3" t="s">
        <v>7</v>
      </c>
    </row>
    <row r="7" ht="14.25" customHeight="1">
      <c r="A7" s="3" t="s">
        <v>8</v>
      </c>
      <c r="D7" s="8">
        <v>0.2</v>
      </c>
      <c r="F7" s="3" t="s">
        <v>9</v>
      </c>
      <c r="G7" s="9">
        <v>0.12</v>
      </c>
      <c r="H7" s="10">
        <v>0.15</v>
      </c>
    </row>
    <row r="8" ht="14.25" customHeight="1">
      <c r="A8" s="3" t="s">
        <v>10</v>
      </c>
      <c r="D8" s="11">
        <f>(D3*D4+D5)*(1-D6)*(1-D7)</f>
        <v>6704960000</v>
      </c>
      <c r="F8" s="3" t="s">
        <v>11</v>
      </c>
      <c r="G8" s="9">
        <v>0.12</v>
      </c>
    </row>
    <row r="9" ht="14.25" customHeight="1">
      <c r="F9" s="3" t="s">
        <v>12</v>
      </c>
      <c r="G9" s="9">
        <v>0.03</v>
      </c>
    </row>
    <row r="10" ht="14.25" customHeight="1">
      <c r="A10" s="3" t="s">
        <v>13</v>
      </c>
      <c r="F10" s="3"/>
      <c r="G10" s="10"/>
    </row>
    <row r="11" ht="14.25" customHeight="1">
      <c r="A11" s="12">
        <f t="array" ref="A11">NPV(H7,E13:E23)</f>
        <v>86218153845</v>
      </c>
    </row>
    <row r="12" ht="14.25" customHeight="1">
      <c r="A12" s="3"/>
      <c r="D12" s="3" t="s">
        <v>14</v>
      </c>
      <c r="E12" s="13">
        <f>-147830000000*(1-'Final valuation'!H11)</f>
        <v>-147830000000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ht="14.25" customHeight="1">
      <c r="A13" s="14"/>
      <c r="C13" s="3" t="s">
        <v>15</v>
      </c>
      <c r="D13" s="15">
        <v>2025.0</v>
      </c>
      <c r="E13" s="11">
        <f>D8</f>
        <v>6704960000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</row>
    <row r="14" ht="14.25" customHeight="1">
      <c r="D14" s="15">
        <v>2026.0</v>
      </c>
      <c r="E14" s="16">
        <f t="shared" ref="E14:E19" si="1">E13*(1+$G$7)</f>
        <v>7509555200</v>
      </c>
      <c r="L14" s="11"/>
    </row>
    <row r="15" ht="14.25" customHeight="1">
      <c r="A15" s="16" t="s">
        <v>16</v>
      </c>
      <c r="D15" s="15">
        <v>2027.0</v>
      </c>
      <c r="E15" s="16">
        <f t="shared" si="1"/>
        <v>8410701824</v>
      </c>
      <c r="M15" s="11"/>
    </row>
    <row r="16" ht="14.25" customHeight="1">
      <c r="A16" s="10">
        <f>IRR(E12:E23, 0.2)</f>
        <v>0.07476902454</v>
      </c>
      <c r="D16" s="15">
        <v>2028.0</v>
      </c>
      <c r="E16" s="16">
        <f t="shared" si="1"/>
        <v>9419986043</v>
      </c>
    </row>
    <row r="17" ht="14.25" customHeight="1">
      <c r="D17" s="15">
        <v>2029.0</v>
      </c>
      <c r="E17" s="16">
        <f t="shared" si="1"/>
        <v>10550384368</v>
      </c>
    </row>
    <row r="18" ht="14.25" customHeight="1">
      <c r="A18" s="3"/>
      <c r="D18" s="15">
        <v>2030.0</v>
      </c>
      <c r="E18" s="16">
        <f t="shared" si="1"/>
        <v>11816430492</v>
      </c>
    </row>
    <row r="19" ht="14.25" customHeight="1">
      <c r="A19" s="10"/>
      <c r="D19" s="15">
        <v>2031.0</v>
      </c>
      <c r="E19" s="16">
        <f t="shared" si="1"/>
        <v>13234402151</v>
      </c>
    </row>
    <row r="20" ht="14.25" customHeight="1">
      <c r="D20" s="15">
        <v>2032.0</v>
      </c>
      <c r="E20" s="16">
        <f t="shared" ref="E20:E22" si="2">E19*(1+$G$8)</f>
        <v>14822530409</v>
      </c>
    </row>
    <row r="21" ht="14.25" customHeight="1">
      <c r="D21" s="15">
        <v>2033.0</v>
      </c>
      <c r="E21" s="16">
        <f t="shared" si="2"/>
        <v>16601234059</v>
      </c>
    </row>
    <row r="22" ht="14.25" customHeight="1">
      <c r="D22" s="15">
        <v>2034.0</v>
      </c>
      <c r="E22" s="16">
        <f t="shared" si="2"/>
        <v>18593382146</v>
      </c>
    </row>
    <row r="23" ht="14.25" customHeight="1">
      <c r="D23" s="3" t="s">
        <v>17</v>
      </c>
      <c r="E23" s="16">
        <f>(E22*(1+G9))/(H7-G9)</f>
        <v>159593196749</v>
      </c>
    </row>
    <row r="24" ht="14.25" customHeight="1">
      <c r="D24" s="3"/>
      <c r="E24" s="16"/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3.57"/>
    <col customWidth="1" min="2" max="2" width="8.71"/>
    <col customWidth="1" min="3" max="3" width="17.71"/>
    <col customWidth="1" min="4" max="4" width="19.29"/>
    <col customWidth="1" min="5" max="28" width="21.71"/>
  </cols>
  <sheetData>
    <row r="1" ht="14.25" customHeight="1">
      <c r="A1" s="1" t="s">
        <v>21</v>
      </c>
      <c r="C1" s="2" t="s">
        <v>1</v>
      </c>
    </row>
    <row r="2" ht="14.25" customHeight="1"/>
    <row r="3" ht="14.25" customHeight="1">
      <c r="A3" s="3" t="s">
        <v>2</v>
      </c>
      <c r="D3" s="4">
        <v>2.152E10</v>
      </c>
    </row>
    <row r="4" ht="14.25" customHeight="1">
      <c r="A4" s="3" t="s">
        <v>3</v>
      </c>
      <c r="D4" s="5">
        <v>0.375</v>
      </c>
    </row>
    <row r="5" ht="14.25" customHeight="1">
      <c r="A5" s="6" t="s">
        <v>4</v>
      </c>
      <c r="D5" s="6">
        <v>6.34E8</v>
      </c>
    </row>
    <row r="6" ht="14.25" customHeight="1">
      <c r="A6" s="6" t="s">
        <v>5</v>
      </c>
      <c r="D6" s="7">
        <v>0.0</v>
      </c>
      <c r="F6" s="3" t="s">
        <v>6</v>
      </c>
      <c r="H6" s="3" t="s">
        <v>7</v>
      </c>
    </row>
    <row r="7" ht="14.25" customHeight="1">
      <c r="A7" s="3" t="s">
        <v>8</v>
      </c>
      <c r="D7" s="8">
        <v>0.2</v>
      </c>
      <c r="F7" s="3" t="s">
        <v>9</v>
      </c>
      <c r="G7" s="9">
        <v>0.14</v>
      </c>
      <c r="H7" s="10">
        <v>0.15</v>
      </c>
    </row>
    <row r="8" ht="14.25" customHeight="1">
      <c r="A8" s="3" t="s">
        <v>10</v>
      </c>
      <c r="D8" s="11">
        <f>(D3*D4+D5)*(1-D6)*(1-D7)</f>
        <v>6963200000</v>
      </c>
      <c r="F8" s="3" t="s">
        <v>11</v>
      </c>
      <c r="G8" s="9">
        <v>0.14</v>
      </c>
    </row>
    <row r="9" ht="14.25" customHeight="1">
      <c r="F9" s="3" t="s">
        <v>12</v>
      </c>
      <c r="G9" s="9">
        <v>0.035</v>
      </c>
    </row>
    <row r="10" ht="14.25" customHeight="1">
      <c r="A10" s="3" t="s">
        <v>13</v>
      </c>
      <c r="F10" s="3"/>
      <c r="G10" s="10"/>
    </row>
    <row r="11" ht="14.25" customHeight="1">
      <c r="A11" s="12">
        <f t="array" ref="A11">NPV(H7,E13:E23)</f>
        <v>102038855013</v>
      </c>
    </row>
    <row r="12" ht="14.25" customHeight="1">
      <c r="A12" s="3"/>
      <c r="D12" s="3" t="s">
        <v>14</v>
      </c>
      <c r="E12" s="13">
        <f>-147830000000*(1-'Final valuation'!H11)</f>
        <v>-147830000000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ht="14.25" customHeight="1">
      <c r="A13" s="14"/>
      <c r="C13" s="3" t="s">
        <v>15</v>
      </c>
      <c r="D13" s="15">
        <v>2025.0</v>
      </c>
      <c r="E13" s="11">
        <f>D8</f>
        <v>6963200000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</row>
    <row r="14" ht="14.25" customHeight="1">
      <c r="D14" s="15">
        <v>2026.0</v>
      </c>
      <c r="E14" s="16">
        <f t="shared" ref="E14:E19" si="1">E13*(1+$G$7)</f>
        <v>7938048000</v>
      </c>
      <c r="L14" s="11"/>
    </row>
    <row r="15" ht="14.25" customHeight="1">
      <c r="A15" s="16" t="s">
        <v>16</v>
      </c>
      <c r="D15" s="15">
        <v>2027.0</v>
      </c>
      <c r="E15" s="16">
        <f t="shared" si="1"/>
        <v>9049374720</v>
      </c>
      <c r="M15" s="11"/>
    </row>
    <row r="16" ht="14.25" customHeight="1">
      <c r="A16" s="10">
        <f>IRR(E12:E23, 0.2)</f>
        <v>0.09850420971</v>
      </c>
      <c r="D16" s="15">
        <v>2028.0</v>
      </c>
      <c r="E16" s="16">
        <f t="shared" si="1"/>
        <v>10316287181</v>
      </c>
    </row>
    <row r="17" ht="14.25" customHeight="1">
      <c r="D17" s="15">
        <v>2029.0</v>
      </c>
      <c r="E17" s="16">
        <f t="shared" si="1"/>
        <v>11760567386</v>
      </c>
    </row>
    <row r="18" ht="14.25" customHeight="1">
      <c r="A18" s="3"/>
      <c r="D18" s="15">
        <v>2030.0</v>
      </c>
      <c r="E18" s="16">
        <f t="shared" si="1"/>
        <v>13407046820</v>
      </c>
    </row>
    <row r="19" ht="14.25" customHeight="1">
      <c r="A19" s="10"/>
      <c r="D19" s="15">
        <v>2031.0</v>
      </c>
      <c r="E19" s="16">
        <f t="shared" si="1"/>
        <v>15284033375</v>
      </c>
    </row>
    <row r="20" ht="14.25" customHeight="1">
      <c r="D20" s="15">
        <v>2032.0</v>
      </c>
      <c r="E20" s="16">
        <f t="shared" ref="E20:E22" si="2">E19*(1+$G$8)</f>
        <v>17423798047</v>
      </c>
    </row>
    <row r="21" ht="14.25" customHeight="1">
      <c r="D21" s="15">
        <v>2033.0</v>
      </c>
      <c r="E21" s="16">
        <f t="shared" si="2"/>
        <v>19863129774</v>
      </c>
    </row>
    <row r="22" ht="14.25" customHeight="1">
      <c r="D22" s="15">
        <v>2034.0</v>
      </c>
      <c r="E22" s="16">
        <f t="shared" si="2"/>
        <v>22643967943</v>
      </c>
    </row>
    <row r="23" ht="14.25" customHeight="1">
      <c r="D23" s="3" t="s">
        <v>17</v>
      </c>
      <c r="E23" s="16">
        <f>(E22*(1+G9))/(H7-G9)</f>
        <v>203795711483</v>
      </c>
    </row>
    <row r="24" ht="14.25" customHeight="1">
      <c r="D24" s="3"/>
      <c r="E24" s="16"/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3.57"/>
    <col customWidth="1" min="2" max="2" width="8.71"/>
    <col customWidth="1" min="3" max="3" width="17.71"/>
    <col customWidth="1" min="4" max="4" width="19.29"/>
    <col customWidth="1" min="5" max="28" width="21.71"/>
  </cols>
  <sheetData>
    <row r="1" ht="14.25" customHeight="1">
      <c r="A1" s="1" t="s">
        <v>22</v>
      </c>
      <c r="C1" s="2" t="s">
        <v>1</v>
      </c>
    </row>
    <row r="2" ht="14.25" customHeight="1"/>
    <row r="3" ht="14.25" customHeight="1">
      <c r="A3" s="3" t="s">
        <v>2</v>
      </c>
      <c r="D3" s="4">
        <v>2.152E10</v>
      </c>
    </row>
    <row r="4" ht="14.25" customHeight="1">
      <c r="A4" s="3" t="s">
        <v>3</v>
      </c>
      <c r="D4" s="5">
        <v>0.39</v>
      </c>
    </row>
    <row r="5" ht="14.25" customHeight="1">
      <c r="A5" s="6" t="s">
        <v>4</v>
      </c>
      <c r="D5" s="6">
        <v>6.34E8</v>
      </c>
    </row>
    <row r="6" ht="14.25" customHeight="1">
      <c r="A6" s="6" t="s">
        <v>5</v>
      </c>
      <c r="D6" s="7">
        <v>0.0</v>
      </c>
      <c r="F6" s="3" t="s">
        <v>6</v>
      </c>
      <c r="H6" s="3" t="s">
        <v>7</v>
      </c>
    </row>
    <row r="7" ht="14.25" customHeight="1">
      <c r="A7" s="3" t="s">
        <v>8</v>
      </c>
      <c r="D7" s="8">
        <v>0.2</v>
      </c>
      <c r="F7" s="3" t="s">
        <v>9</v>
      </c>
      <c r="G7" s="9">
        <v>0.17</v>
      </c>
      <c r="H7" s="9">
        <v>0.15</v>
      </c>
    </row>
    <row r="8" ht="14.25" customHeight="1">
      <c r="A8" s="3" t="s">
        <v>10</v>
      </c>
      <c r="D8" s="11">
        <f>(D3*D4+D5)*(1-D6)*(1-D7)</f>
        <v>7221440000</v>
      </c>
      <c r="F8" s="3" t="s">
        <v>11</v>
      </c>
      <c r="G8" s="9">
        <v>0.17</v>
      </c>
    </row>
    <row r="9" ht="14.25" customHeight="1">
      <c r="F9" s="3" t="s">
        <v>12</v>
      </c>
      <c r="G9" s="9">
        <v>0.04</v>
      </c>
    </row>
    <row r="10" ht="14.25" customHeight="1">
      <c r="A10" s="3" t="s">
        <v>13</v>
      </c>
      <c r="F10" s="3"/>
      <c r="G10" s="10"/>
    </row>
    <row r="11" ht="14.25" customHeight="1">
      <c r="A11" s="12">
        <f t="array" ref="A11">NPV(H7,E13:E23)</f>
        <v>178480189429</v>
      </c>
    </row>
    <row r="12" ht="14.25" customHeight="1">
      <c r="A12" s="3"/>
      <c r="D12" s="3" t="s">
        <v>14</v>
      </c>
      <c r="E12" s="13">
        <f>-147830000000*(1-'Final valuation'!H11)</f>
        <v>-147830000000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ht="14.25" customHeight="1">
      <c r="A13" s="14"/>
      <c r="C13" s="3" t="s">
        <v>15</v>
      </c>
      <c r="D13" s="15">
        <v>2025.0</v>
      </c>
      <c r="E13" s="11">
        <f>D8</f>
        <v>7221440000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</row>
    <row r="14" ht="14.25" customHeight="1">
      <c r="D14" s="15">
        <v>2026.0</v>
      </c>
      <c r="E14" s="16">
        <f t="shared" ref="E14:E19" si="1">E13*(1+$G$7)</f>
        <v>8449084800</v>
      </c>
      <c r="L14" s="11"/>
    </row>
    <row r="15" ht="14.25" customHeight="1">
      <c r="A15" s="16" t="s">
        <v>16</v>
      </c>
      <c r="D15" s="15">
        <v>2027.0</v>
      </c>
      <c r="E15" s="16">
        <f t="shared" si="1"/>
        <v>9885429216</v>
      </c>
      <c r="M15" s="11"/>
    </row>
    <row r="16" ht="14.25" customHeight="1">
      <c r="A16" s="10">
        <f>IRR(E12:E23, 0.2)</f>
        <v>0.1747403675</v>
      </c>
      <c r="D16" s="15">
        <v>2028.0</v>
      </c>
      <c r="E16" s="16">
        <f t="shared" si="1"/>
        <v>11565952183</v>
      </c>
    </row>
    <row r="17" ht="14.25" customHeight="1">
      <c r="D17" s="15">
        <v>2029.0</v>
      </c>
      <c r="E17" s="16">
        <f t="shared" si="1"/>
        <v>13532164054</v>
      </c>
    </row>
    <row r="18" ht="14.25" customHeight="1">
      <c r="A18" s="3"/>
      <c r="D18" s="15">
        <v>2030.0</v>
      </c>
      <c r="E18" s="16">
        <f t="shared" si="1"/>
        <v>15832631943</v>
      </c>
    </row>
    <row r="19" ht="14.25" customHeight="1">
      <c r="A19" s="10"/>
      <c r="D19" s="15">
        <v>2031.0</v>
      </c>
      <c r="E19" s="16">
        <f t="shared" si="1"/>
        <v>18524179373</v>
      </c>
    </row>
    <row r="20" ht="14.25" customHeight="1">
      <c r="D20" s="15">
        <v>2032.0</v>
      </c>
      <c r="E20" s="16">
        <f t="shared" ref="E20:E22" si="2">E19*(1+$G$8)</f>
        <v>21673289867</v>
      </c>
    </row>
    <row r="21" ht="14.25" customHeight="1">
      <c r="D21" s="15">
        <v>2033.0</v>
      </c>
      <c r="E21" s="16">
        <f t="shared" si="2"/>
        <v>25357749144</v>
      </c>
    </row>
    <row r="22" ht="14.25" customHeight="1">
      <c r="D22" s="15">
        <v>2034.0</v>
      </c>
      <c r="E22" s="16">
        <f t="shared" si="2"/>
        <v>29668566498</v>
      </c>
    </row>
    <row r="23" ht="14.25" customHeight="1">
      <c r="D23" s="3" t="s">
        <v>17</v>
      </c>
      <c r="E23" s="16">
        <f>(E22*(1+G9))/(10%-G9)</f>
        <v>514255152640</v>
      </c>
    </row>
    <row r="24" ht="14.25" customHeight="1">
      <c r="D24" s="3"/>
      <c r="E24" s="16"/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4.86"/>
    <col customWidth="1" min="2" max="2" width="20.71"/>
    <col customWidth="1" min="3" max="3" width="23.57"/>
  </cols>
  <sheetData>
    <row r="1">
      <c r="C1" s="6" t="s">
        <v>1</v>
      </c>
    </row>
    <row r="4">
      <c r="A4" s="6" t="s">
        <v>23</v>
      </c>
      <c r="B4" s="6" t="s">
        <v>24</v>
      </c>
      <c r="C4" s="6" t="s">
        <v>25</v>
      </c>
      <c r="D4" s="6" t="s">
        <v>26</v>
      </c>
    </row>
    <row r="5">
      <c r="A5" s="18" t="s">
        <v>0</v>
      </c>
      <c r="B5" s="19">
        <f>'Bear case (weak)'!A11</f>
        <v>42465652405</v>
      </c>
      <c r="C5" s="20">
        <f>'Bear case (weak)'!A16</f>
        <v>-0.02805963958</v>
      </c>
      <c r="D5" s="7">
        <v>0.05</v>
      </c>
    </row>
    <row r="6">
      <c r="A6" s="21" t="s">
        <v>18</v>
      </c>
      <c r="B6" s="19">
        <f>'Bear case (strong)'!A11</f>
        <v>51679598481</v>
      </c>
      <c r="C6" s="20">
        <f>'Bear case (strong)'!A16</f>
        <v>0.0008609470414</v>
      </c>
      <c r="D6" s="7">
        <v>0.1</v>
      </c>
    </row>
    <row r="7">
      <c r="A7" s="22" t="s">
        <v>19</v>
      </c>
      <c r="B7" s="19">
        <f>'Base case (weak)'!A11</f>
        <v>68324522002</v>
      </c>
      <c r="C7" s="20">
        <f>'Base case (weak)'!A16</f>
        <v>0.04166224638</v>
      </c>
      <c r="D7" s="7">
        <v>0.15</v>
      </c>
    </row>
    <row r="8">
      <c r="A8" s="23" t="s">
        <v>20</v>
      </c>
      <c r="B8" s="19">
        <f>'Base case (strong)'!A11</f>
        <v>86218153845</v>
      </c>
      <c r="C8" s="20">
        <f>'Base case (strong)'!A16</f>
        <v>0.07476902454</v>
      </c>
      <c r="D8" s="7">
        <v>0.3</v>
      </c>
    </row>
    <row r="9">
      <c r="A9" s="24" t="s">
        <v>21</v>
      </c>
      <c r="B9" s="19">
        <f>'Bull case (weak)'!A11</f>
        <v>102038855013</v>
      </c>
      <c r="C9" s="20">
        <f>'Bull case (weak)'!A16</f>
        <v>0.09850420971</v>
      </c>
      <c r="D9" s="7">
        <v>0.2</v>
      </c>
    </row>
    <row r="10">
      <c r="A10" s="25" t="s">
        <v>22</v>
      </c>
      <c r="B10" s="19">
        <f>'Bull case (strong)'!A11</f>
        <v>178480189429</v>
      </c>
      <c r="C10" s="20">
        <f>'Bull case (strong)'!A16</f>
        <v>0.1747403675</v>
      </c>
      <c r="D10" s="7">
        <v>0.2</v>
      </c>
      <c r="H10" s="6" t="s">
        <v>27</v>
      </c>
    </row>
    <row r="11">
      <c r="H11" s="7">
        <v>0.0</v>
      </c>
    </row>
    <row r="12">
      <c r="A12" s="6" t="s">
        <v>28</v>
      </c>
      <c r="C12" s="26">
        <f>B5*D5+B6*D6+B7*D7+B8*D8+B9*D9+B10*D10</f>
        <v>99509175810</v>
      </c>
    </row>
    <row r="13">
      <c r="A13" s="6" t="s">
        <v>29</v>
      </c>
      <c r="C13" s="20">
        <f>C5*D5+C6*D6+C7*D7+C8*D8+C9*D9+C10*D10</f>
        <v>0.08201207248</v>
      </c>
    </row>
  </sheetData>
  <drawing r:id="rId1"/>
</worksheet>
</file>